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400.総務部総務課\総務課作業フォルダ\99 その他\HP更新用\02_HP更新依頼\20220318_HP更新依頼\"/>
    </mc:Choice>
  </mc:AlternateContent>
  <xr:revisionPtr revIDLastSave="0" documentId="13_ncr:1_{B681E7EE-6F2E-4A70-92EA-2BA13E4A072D}" xr6:coauthVersionLast="36" xr6:coauthVersionMax="36" xr10:uidLastSave="{00000000-0000-0000-0000-000000000000}"/>
  <bookViews>
    <workbookView xWindow="0" yWindow="0" windowWidth="20490" windowHeight="7290" xr2:uid="{C9C16309-722F-4B3F-BE11-4C27A92C1D64}"/>
  </bookViews>
  <sheets>
    <sheet name="ⅰ 水道事業(末端給水)、ⅱ 用水供給事業の場合" sheetId="1" r:id="rId1"/>
    <sheet name="ⅲ 分水を行っている場合" sheetId="3" r:id="rId2"/>
    <sheet name="入力欄" sheetId="5" r:id="rId3"/>
    <sheet name="本部会費設定" sheetId="6" state="hidden" r:id="rId4"/>
    <sheet name="地方支部会費設定" sheetId="7" state="hidden" r:id="rId5"/>
  </sheets>
  <definedNames>
    <definedName name="_xlnm.Print_Area" localSheetId="1">'ⅲ 分水を行っている場合'!$A$1:$G$62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6" l="1"/>
  <c r="C4" i="6" s="1"/>
  <c r="B3" i="6"/>
  <c r="B2" i="6"/>
  <c r="C2" i="6" s="1"/>
  <c r="G4" i="6" l="1"/>
  <c r="F4" i="6"/>
  <c r="E4" i="6"/>
  <c r="D4" i="6"/>
  <c r="H4" i="6" s="1"/>
  <c r="G2" i="6"/>
  <c r="F2" i="6"/>
  <c r="E2" i="6"/>
  <c r="D2" i="6"/>
  <c r="D14" i="3"/>
  <c r="D33" i="3" s="1"/>
  <c r="D34" i="3" s="1"/>
  <c r="D9" i="3"/>
  <c r="D10" i="3" s="1"/>
  <c r="D11" i="3" s="1"/>
  <c r="G29" i="3"/>
  <c r="G36" i="1"/>
  <c r="E36" i="1"/>
  <c r="F36" i="1"/>
  <c r="D36" i="1"/>
  <c r="G8" i="1"/>
  <c r="F8" i="1"/>
  <c r="E8" i="1"/>
  <c r="D8" i="1"/>
  <c r="E9" i="3"/>
  <c r="E10" i="3" s="1"/>
  <c r="E11" i="3" s="1"/>
  <c r="F9" i="3"/>
  <c r="F10" i="3" s="1"/>
  <c r="F11" i="3" s="1"/>
  <c r="G9" i="3"/>
  <c r="G10" i="3" s="1"/>
  <c r="G11" i="3" s="1"/>
  <c r="F24" i="3"/>
  <c r="E19" i="3"/>
  <c r="G24" i="3"/>
  <c r="G19" i="3"/>
  <c r="F19" i="3"/>
  <c r="G14" i="3"/>
  <c r="F14" i="3"/>
  <c r="E14" i="3"/>
  <c r="H2" i="6" l="1"/>
  <c r="H5" i="6" s="1"/>
  <c r="H6" i="6" s="1"/>
  <c r="B8" i="5" s="1"/>
  <c r="D8" i="5" s="1"/>
  <c r="E33" i="3"/>
  <c r="E34" i="3" s="1"/>
  <c r="F33" i="3"/>
  <c r="F34" i="3" s="1"/>
  <c r="G33" i="3"/>
  <c r="G34" i="3" s="1"/>
  <c r="E8" i="7" l="1"/>
  <c r="C13" i="7" s="1"/>
  <c r="F8" i="5" s="1"/>
  <c r="E7" i="7"/>
  <c r="E6" i="7"/>
  <c r="E5" i="7"/>
  <c r="E4" i="7"/>
  <c r="E9" i="7"/>
  <c r="E3" i="7"/>
  <c r="C52" i="1"/>
  <c r="G54" i="1" s="1"/>
  <c r="C47" i="1"/>
  <c r="C42" i="1"/>
  <c r="C37" i="1"/>
  <c r="G49" i="1"/>
  <c r="F49" i="1"/>
  <c r="G26" i="1"/>
  <c r="G21" i="1"/>
  <c r="F21" i="1"/>
  <c r="G16" i="1"/>
  <c r="F16" i="1"/>
  <c r="E16" i="1"/>
  <c r="G11" i="1"/>
  <c r="F11" i="1"/>
  <c r="E11" i="1"/>
  <c r="D11" i="1"/>
  <c r="D30" i="1" s="1"/>
  <c r="D31" i="1" s="1"/>
  <c r="E30" i="1" l="1"/>
  <c r="E31" i="1" s="1"/>
  <c r="G30" i="1"/>
  <c r="G31" i="1" s="1"/>
  <c r="F39" i="1"/>
  <c r="G39" i="1"/>
  <c r="E39" i="1"/>
  <c r="D39" i="1"/>
  <c r="D58" i="1" s="1"/>
  <c r="D59" i="1" s="1"/>
  <c r="F44" i="1"/>
  <c r="F58" i="1" s="1"/>
  <c r="F59" i="1" s="1"/>
  <c r="G44" i="1"/>
  <c r="E44" i="1"/>
  <c r="F30" i="1"/>
  <c r="F31" i="1" s="1"/>
  <c r="G58" i="1" l="1"/>
  <c r="G59" i="1" s="1"/>
  <c r="E58" i="1"/>
  <c r="E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soumu-04</author>
  </authors>
  <commentList>
    <comment ref="A8" authorId="0" shapeId="0" xr:uid="{591F44AB-0E9C-4CAB-AEA3-C042F5D2974C}">
      <text>
        <r>
          <rPr>
            <sz val="10"/>
            <color indexed="81"/>
            <rFont val="HG丸ｺﾞｼｯｸM-PRO"/>
            <family val="3"/>
            <charset val="128"/>
          </rPr>
          <t>10万㎥未満の部分は、10万㎥に切り上げて計算します。</t>
        </r>
      </text>
    </comment>
    <comment ref="A31" authorId="0" shapeId="0" xr:uid="{44327674-CB5B-40CE-B89A-3D5D17EA737F}">
      <text>
        <r>
          <rPr>
            <sz val="9"/>
            <color indexed="81"/>
            <rFont val="HG丸ｺﾞｼｯｸM-PRO"/>
            <family val="3"/>
            <charset val="128"/>
          </rPr>
          <t>算出された金額の１円単位は切り捨てます。</t>
        </r>
      </text>
    </comment>
    <comment ref="A36" authorId="0" shapeId="0" xr:uid="{131453ED-79B4-42CF-A952-6625324E2EB4}">
      <text>
        <r>
          <rPr>
            <sz val="10"/>
            <color indexed="81"/>
            <rFont val="HG丸ｺﾞｼｯｸM-PRO"/>
            <family val="3"/>
            <charset val="128"/>
          </rPr>
          <t>10万㎥未満の部分は、10万㎥に切り上げて計算します。</t>
        </r>
      </text>
    </comment>
    <comment ref="A37" authorId="0" shapeId="0" xr:uid="{85AC244C-1F71-4CDF-BD23-E569369CB919}">
      <text>
        <r>
          <rPr>
            <sz val="10"/>
            <color indexed="81"/>
            <rFont val="HG丸ｺﾞｼｯｸM-PRO"/>
            <family val="3"/>
            <charset val="128"/>
          </rPr>
          <t>水量割負担額を1/2で計算します。</t>
        </r>
      </text>
    </comment>
    <comment ref="A59" authorId="0" shapeId="0" xr:uid="{2D730437-077B-4F20-82C3-9B89BC9C6EA1}">
      <text>
        <r>
          <rPr>
            <sz val="9"/>
            <color indexed="81"/>
            <rFont val="HG丸ｺﾞｼｯｸM-PRO"/>
            <family val="3"/>
            <charset val="128"/>
          </rPr>
          <t>算出された金額の１円単位は切り捨てます。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soumu-04</author>
  </authors>
  <commentList>
    <comment ref="A9" authorId="0" shapeId="0" xr:uid="{21172960-7646-4B8F-B28E-B315298F5D8E}">
      <text>
        <r>
          <rPr>
            <sz val="9"/>
            <color indexed="81"/>
            <rFont val="HG丸ｺﾞｼｯｸM-PRO"/>
            <family val="3"/>
            <charset val="128"/>
          </rPr>
          <t>水量を1/2にしたうえで有収水量に加算します。</t>
        </r>
      </text>
    </comment>
    <comment ref="A11" authorId="0" shapeId="0" xr:uid="{7B855D51-D5C3-460F-802F-903DE8A9EC64}">
      <text>
        <r>
          <rPr>
            <sz val="10"/>
            <color indexed="81"/>
            <rFont val="HG丸ｺﾞｼｯｸM-PRO"/>
            <family val="3"/>
            <charset val="128"/>
          </rPr>
          <t>10万㎥未満の部分は、10万㎥に切り上げて計算します。</t>
        </r>
      </text>
    </comment>
    <comment ref="A34" authorId="0" shapeId="0" xr:uid="{14A6EA9B-2804-4A0E-8A41-7EACD5473913}">
      <text>
        <r>
          <rPr>
            <sz val="9"/>
            <color indexed="81"/>
            <rFont val="HG丸ｺﾞｼｯｸM-PRO"/>
            <family val="3"/>
            <charset val="128"/>
          </rPr>
          <t>算出された金額の１円単位は切り捨てます。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6FD09783-4575-4ADE-8E37-66BDF178728E}">
      <text>
        <r>
          <rPr>
            <sz val="10"/>
            <color indexed="81"/>
            <rFont val="MS P ゴシック"/>
            <family val="3"/>
            <charset val="128"/>
          </rPr>
          <t>年間有収水量を入力してください。
この数字に分水水量は含みません。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<sst xmlns="http://schemas.openxmlformats.org/spreadsheetml/2006/main" count="159" uniqueCount="70">
  <si>
    <t>正会員会費計算例</t>
    <rPh sb="0" eb="3">
      <t>セイカイイン</t>
    </rPh>
    <rPh sb="3" eb="5">
      <t>カイヒ</t>
    </rPh>
    <rPh sb="5" eb="7">
      <t>ケイサン</t>
    </rPh>
    <rPh sb="7" eb="8">
      <t>レイ</t>
    </rPh>
    <phoneticPr fontId="1"/>
  </si>
  <si>
    <t>均等負担額</t>
    <rPh sb="0" eb="2">
      <t>キントウ</t>
    </rPh>
    <rPh sb="2" eb="4">
      <t>フタン</t>
    </rPh>
    <rPh sb="4" eb="5">
      <t>ガク</t>
    </rPh>
    <phoneticPr fontId="1"/>
  </si>
  <si>
    <t>100万㎥まで</t>
    <phoneticPr fontId="1"/>
  </si>
  <si>
    <t>1,000万㎥まで</t>
    <rPh sb="5" eb="6">
      <t>マン</t>
    </rPh>
    <phoneticPr fontId="1"/>
  </si>
  <si>
    <t>１億㎥まで</t>
    <phoneticPr fontId="1"/>
  </si>
  <si>
    <t>正会員会費（本部会費）の算出例は下記のとおりです。</t>
    <rPh sb="0" eb="3">
      <t>セイカイイン</t>
    </rPh>
    <rPh sb="3" eb="5">
      <t>カイヒ</t>
    </rPh>
    <rPh sb="6" eb="8">
      <t>ホンブ</t>
    </rPh>
    <rPh sb="8" eb="10">
      <t>カイヒ</t>
    </rPh>
    <rPh sb="12" eb="14">
      <t>サンシュツ</t>
    </rPh>
    <rPh sb="14" eb="15">
      <t>レイ</t>
    </rPh>
    <rPh sb="16" eb="18">
      <t>カキ</t>
    </rPh>
    <phoneticPr fontId="1"/>
  </si>
  <si>
    <t>例①</t>
    <rPh sb="0" eb="2">
      <t>レイ1</t>
    </rPh>
    <phoneticPr fontId="1"/>
  </si>
  <si>
    <t>例②</t>
    <rPh sb="0" eb="1">
      <t>レイ</t>
    </rPh>
    <phoneticPr fontId="1"/>
  </si>
  <si>
    <t>例③</t>
    <rPh sb="0" eb="1">
      <t>レイ</t>
    </rPh>
    <phoneticPr fontId="1"/>
  </si>
  <si>
    <t>例④</t>
    <rPh sb="0" eb="1">
      <t>レイ</t>
    </rPh>
    <phoneticPr fontId="1"/>
  </si>
  <si>
    <t>１億㎥を超える分</t>
    <rPh sb="1" eb="2">
      <t>オク</t>
    </rPh>
    <rPh sb="4" eb="5">
      <t>コ</t>
    </rPh>
    <rPh sb="7" eb="8">
      <t>ブン</t>
    </rPh>
    <phoneticPr fontId="1"/>
  </si>
  <si>
    <t>1,000万㎥を超える分</t>
    <rPh sb="5" eb="6">
      <t>マン</t>
    </rPh>
    <rPh sb="8" eb="9">
      <t>コ</t>
    </rPh>
    <rPh sb="11" eb="12">
      <t>ブン</t>
    </rPh>
    <phoneticPr fontId="1"/>
  </si>
  <si>
    <t>100万㎥を超える分</t>
    <rPh sb="6" eb="7">
      <t>コ</t>
    </rPh>
    <rPh sb="9" eb="10">
      <t>ブン</t>
    </rPh>
    <phoneticPr fontId="1"/>
  </si>
  <si>
    <t>会費算出計算水量</t>
    <rPh sb="4" eb="6">
      <t>ケイサン</t>
    </rPh>
    <phoneticPr fontId="1"/>
  </si>
  <si>
    <t xml:space="preserve">
</t>
  </si>
  <si>
    <t xml:space="preserve">
</t>
    <phoneticPr fontId="1"/>
  </si>
  <si>
    <t>(\3,000×９)</t>
    <phoneticPr fontId="1"/>
  </si>
  <si>
    <t>(\3,000×10)</t>
    <phoneticPr fontId="1"/>
  </si>
  <si>
    <t>(\1,830×27)</t>
    <phoneticPr fontId="1"/>
  </si>
  <si>
    <t>(\1,830×90)</t>
    <phoneticPr fontId="1"/>
  </si>
  <si>
    <t>-</t>
    <phoneticPr fontId="1"/>
  </si>
  <si>
    <t>(\910×39)</t>
    <phoneticPr fontId="1"/>
  </si>
  <si>
    <t>(\910×900)</t>
    <phoneticPr fontId="1"/>
  </si>
  <si>
    <t>(\330×366)</t>
    <phoneticPr fontId="1"/>
  </si>
  <si>
    <t>水量割負担額</t>
    <phoneticPr fontId="1"/>
  </si>
  <si>
    <t>正会員会費(本部会費)合計</t>
    <rPh sb="0" eb="3">
      <t>セイカイイン</t>
    </rPh>
    <rPh sb="3" eb="5">
      <t>カイヒ</t>
    </rPh>
    <rPh sb="6" eb="8">
      <t>ホンブ</t>
    </rPh>
    <rPh sb="8" eb="10">
      <t>カイヒ</t>
    </rPh>
    <rPh sb="11" eb="13">
      <t>ゴウケイ</t>
    </rPh>
    <phoneticPr fontId="1"/>
  </si>
  <si>
    <t>水量割負担額計</t>
    <rPh sb="0" eb="2">
      <t>スイリョウ</t>
    </rPh>
    <rPh sb="2" eb="3">
      <t>ワリ</t>
    </rPh>
    <rPh sb="3" eb="5">
      <t>フタン</t>
    </rPh>
    <rPh sb="5" eb="6">
      <t>ガク</t>
    </rPh>
    <rPh sb="6" eb="7">
      <t>ケイ</t>
    </rPh>
    <phoneticPr fontId="1"/>
  </si>
  <si>
    <t>前々年度年間用水供給水量</t>
    <rPh sb="0" eb="2">
      <t>ゼンゼン</t>
    </rPh>
    <rPh sb="2" eb="4">
      <t>ネンド</t>
    </rPh>
    <rPh sb="6" eb="8">
      <t>ヨウスイ</t>
    </rPh>
    <rPh sb="8" eb="10">
      <t>キョウキュウ</t>
    </rPh>
    <phoneticPr fontId="1"/>
  </si>
  <si>
    <t>(\1,500×９)</t>
    <phoneticPr fontId="1"/>
  </si>
  <si>
    <t>(\1,500×10)</t>
    <phoneticPr fontId="1"/>
  </si>
  <si>
    <t>(\915×27)</t>
    <phoneticPr fontId="1"/>
  </si>
  <si>
    <t>(\915×90)</t>
    <phoneticPr fontId="1"/>
  </si>
  <si>
    <t>(\455×39)</t>
    <phoneticPr fontId="1"/>
  </si>
  <si>
    <t>(\455×900)</t>
    <phoneticPr fontId="1"/>
  </si>
  <si>
    <t>(\165×366)</t>
    <phoneticPr fontId="1"/>
  </si>
  <si>
    <r>
      <t>10万</t>
    </r>
    <r>
      <rPr>
        <sz val="10"/>
        <color theme="1"/>
        <rFont val="Segoe UI Symbol"/>
        <family val="2"/>
      </rPr>
      <t>㎥</t>
    </r>
    <r>
      <rPr>
        <sz val="10"/>
        <color theme="1"/>
        <rFont val="HG丸ｺﾞｼｯｸM-PRO"/>
        <family val="2"/>
        <charset val="128"/>
      </rPr>
      <t>当たり</t>
    </r>
    <rPh sb="2" eb="3">
      <t>マン</t>
    </rPh>
    <rPh sb="4" eb="5">
      <t>ア</t>
    </rPh>
    <phoneticPr fontId="1"/>
  </si>
  <si>
    <t>ⅰ 水道事業(末端給水)の場合</t>
    <rPh sb="2" eb="4">
      <t>スイドウ</t>
    </rPh>
    <rPh sb="4" eb="6">
      <t>ジギョウ</t>
    </rPh>
    <rPh sb="7" eb="9">
      <t>マッタン</t>
    </rPh>
    <rPh sb="9" eb="11">
      <t>キュウスイ</t>
    </rPh>
    <rPh sb="13" eb="15">
      <t>バアイ</t>
    </rPh>
    <phoneticPr fontId="1"/>
  </si>
  <si>
    <t>ⅲ 分水を行っている場合</t>
    <rPh sb="2" eb="4">
      <t>ブンスイ</t>
    </rPh>
    <rPh sb="5" eb="6">
      <t>オコナ</t>
    </rPh>
    <rPh sb="10" eb="12">
      <t>バアイ</t>
    </rPh>
    <phoneticPr fontId="1"/>
  </si>
  <si>
    <t>前々年度年間総有収水量(分水量を含む。)…a</t>
    <rPh sb="0" eb="2">
      <t>ゼンゼン</t>
    </rPh>
    <rPh sb="2" eb="4">
      <t>ネンド</t>
    </rPh>
    <rPh sb="12" eb="14">
      <t>ブンスイ</t>
    </rPh>
    <rPh sb="14" eb="15">
      <t>リョウ</t>
    </rPh>
    <rPh sb="16" eb="17">
      <t>フク</t>
    </rPh>
    <phoneticPr fontId="1"/>
  </si>
  <si>
    <t>上記のうち、分水水量…b</t>
    <rPh sb="0" eb="2">
      <t>ジョウキ</t>
    </rPh>
    <rPh sb="6" eb="8">
      <t>ブンスイ</t>
    </rPh>
    <rPh sb="8" eb="10">
      <t>スイリョウ</t>
    </rPh>
    <phoneticPr fontId="1"/>
  </si>
  <si>
    <t>(\3,000×8)</t>
    <phoneticPr fontId="1"/>
  </si>
  <si>
    <t>(\1,830×26)</t>
    <phoneticPr fontId="1"/>
  </si>
  <si>
    <t>(\910×38)</t>
    <phoneticPr fontId="1"/>
  </si>
  <si>
    <t>bの1/2…c</t>
    <phoneticPr fontId="1"/>
  </si>
  <si>
    <t>a-b+c</t>
    <phoneticPr fontId="1"/>
  </si>
  <si>
    <t>　ⅰ及びⅱで算出された金額を合計してください。</t>
    <rPh sb="2" eb="3">
      <t>オヨ</t>
    </rPh>
    <rPh sb="6" eb="8">
      <t>サンシュツ</t>
    </rPh>
    <rPh sb="11" eb="13">
      <t>キンガク</t>
    </rPh>
    <rPh sb="14" eb="16">
      <t>ゴウケイ</t>
    </rPh>
    <phoneticPr fontId="1"/>
  </si>
  <si>
    <t>前々年度年間有収水量</t>
    <rPh sb="0" eb="2">
      <t>ゼンゼン</t>
    </rPh>
    <rPh sb="2" eb="4">
      <t>ネンド</t>
    </rPh>
    <phoneticPr fontId="1"/>
  </si>
  <si>
    <t>ⅱ 用水供給事業の場合</t>
    <rPh sb="2" eb="4">
      <t>ヨウスイ</t>
    </rPh>
    <rPh sb="4" eb="6">
      <t>キョウキュウ</t>
    </rPh>
    <rPh sb="6" eb="8">
      <t>ジギョウ</t>
    </rPh>
    <rPh sb="9" eb="11">
      <t>バアイ</t>
    </rPh>
    <phoneticPr fontId="1"/>
  </si>
  <si>
    <t>ⅳ 水道事業(末端給水)及び用水供給事業を行っている場合</t>
    <rPh sb="2" eb="4">
      <t>スイドウ</t>
    </rPh>
    <rPh sb="4" eb="6">
      <t>ジギョウ</t>
    </rPh>
    <rPh sb="7" eb="9">
      <t>マッタン</t>
    </rPh>
    <rPh sb="9" eb="11">
      <t>キュウスイ</t>
    </rPh>
    <rPh sb="12" eb="13">
      <t>オヨ</t>
    </rPh>
    <rPh sb="14" eb="16">
      <t>ヨウスイ</t>
    </rPh>
    <rPh sb="16" eb="18">
      <t>キョウキュウ</t>
    </rPh>
    <rPh sb="18" eb="20">
      <t>ジギョウ</t>
    </rPh>
    <rPh sb="21" eb="22">
      <t>オコナ</t>
    </rPh>
    <rPh sb="26" eb="28">
      <t>バアイ</t>
    </rPh>
    <phoneticPr fontId="1"/>
  </si>
  <si>
    <t>単位</t>
    <rPh sb="0" eb="2">
      <t>タンイ</t>
    </rPh>
    <phoneticPr fontId="13"/>
  </si>
  <si>
    <t>入力欄</t>
    <rPh sb="0" eb="2">
      <t>ニュウリョク</t>
    </rPh>
    <rPh sb="2" eb="3">
      <t>ラン</t>
    </rPh>
    <phoneticPr fontId="13"/>
  </si>
  <si>
    <t>所属地方支部</t>
    <rPh sb="0" eb="2">
      <t>ショゾク</t>
    </rPh>
    <rPh sb="2" eb="6">
      <t>チホウシブ</t>
    </rPh>
    <phoneticPr fontId="13"/>
  </si>
  <si>
    <t>有収給水量</t>
    <rPh sb="0" eb="2">
      <t>ユウシュウ</t>
    </rPh>
    <rPh sb="2" eb="4">
      <t>キュウスイ</t>
    </rPh>
    <rPh sb="4" eb="5">
      <t>リョウ</t>
    </rPh>
    <phoneticPr fontId="13"/>
  </si>
  <si>
    <t>（千㎥）</t>
    <rPh sb="1" eb="2">
      <t>セン</t>
    </rPh>
    <phoneticPr fontId="13"/>
  </si>
  <si>
    <t>分水量</t>
    <rPh sb="0" eb="1">
      <t>ブン</t>
    </rPh>
    <phoneticPr fontId="13"/>
  </si>
  <si>
    <t>用水供給量</t>
    <rPh sb="0" eb="2">
      <t>ヨウスイ</t>
    </rPh>
    <rPh sb="2" eb="4">
      <t>キョウキュウ</t>
    </rPh>
    <rPh sb="4" eb="5">
      <t>リョウ</t>
    </rPh>
    <phoneticPr fontId="13"/>
  </si>
  <si>
    <t>水量割負担額（円）</t>
    <rPh sb="0" eb="2">
      <t>スイリョウ</t>
    </rPh>
    <rPh sb="2" eb="3">
      <t>ワリ</t>
    </rPh>
    <rPh sb="3" eb="5">
      <t>フタン</t>
    </rPh>
    <rPh sb="5" eb="6">
      <t>ガク</t>
    </rPh>
    <rPh sb="7" eb="8">
      <t>エン</t>
    </rPh>
    <phoneticPr fontId="13"/>
  </si>
  <si>
    <t>均等割負担額（円）</t>
    <rPh sb="0" eb="3">
      <t>キントウワリ</t>
    </rPh>
    <rPh sb="3" eb="5">
      <t>フタン</t>
    </rPh>
    <rPh sb="5" eb="6">
      <t>ガク</t>
    </rPh>
    <rPh sb="7" eb="8">
      <t>エン</t>
    </rPh>
    <phoneticPr fontId="13"/>
  </si>
  <si>
    <t>本部会費</t>
    <rPh sb="0" eb="2">
      <t>ホンブ</t>
    </rPh>
    <rPh sb="2" eb="4">
      <t>カイヒ</t>
    </rPh>
    <phoneticPr fontId="13"/>
  </si>
  <si>
    <t>地方支部会費</t>
    <rPh sb="0" eb="6">
      <t>チホウシブカイヒ</t>
    </rPh>
    <phoneticPr fontId="13"/>
  </si>
  <si>
    <t>倍率設定</t>
    <rPh sb="0" eb="2">
      <t>バイリツ</t>
    </rPh>
    <rPh sb="2" eb="4">
      <t>セッテイ</t>
    </rPh>
    <phoneticPr fontId="13"/>
  </si>
  <si>
    <t>北海道地方支部</t>
    <rPh sb="0" eb="7">
      <t>ホッカイドウチホウシブ</t>
    </rPh>
    <phoneticPr fontId="13"/>
  </si>
  <si>
    <t>東北地方支部</t>
    <rPh sb="0" eb="6">
      <t>トウホクチホウシブ</t>
    </rPh>
    <phoneticPr fontId="13"/>
  </si>
  <si>
    <t>関東地方支部</t>
    <rPh sb="0" eb="6">
      <t>カントウチホウシブ</t>
    </rPh>
    <phoneticPr fontId="13"/>
  </si>
  <si>
    <t>中部地方支部</t>
    <rPh sb="0" eb="6">
      <t>チュウブチホウシブ</t>
    </rPh>
    <phoneticPr fontId="13"/>
  </si>
  <si>
    <t>関西地方支部</t>
    <rPh sb="0" eb="6">
      <t>カンサイチホウシブ</t>
    </rPh>
    <phoneticPr fontId="13"/>
  </si>
  <si>
    <t>中国四国地方支部</t>
    <rPh sb="0" eb="8">
      <t>チュウゴクシコクチホウシブ</t>
    </rPh>
    <phoneticPr fontId="13"/>
  </si>
  <si>
    <t>九州地方支部</t>
    <rPh sb="0" eb="4">
      <t>キュウシュウチホウ</t>
    </rPh>
    <rPh sb="4" eb="6">
      <t>シブ</t>
    </rPh>
    <phoneticPr fontId="13"/>
  </si>
  <si>
    <t>※青いところの倍率をいじれば変えられます</t>
    <rPh sb="1" eb="2">
      <t>アオ</t>
    </rPh>
    <rPh sb="7" eb="9">
      <t>バイリツ</t>
    </rPh>
    <rPh sb="14" eb="15">
      <t>カ</t>
    </rPh>
    <phoneticPr fontId="13"/>
  </si>
  <si>
    <t>北海道地方支部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</si>
</sst>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[$¥-411]#,##0;[$¥-411]#,##0"/>
    <numFmt numFmtId="178" formatCode="#,##0&quot;㎥&quot;"/>
  </numFmts>
  <fonts count="17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b/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indexed="81"/>
      <name val="HG丸ｺﾞｼｯｸM-PRO"/>
      <family val="3"/>
      <charset val="128"/>
    </font>
    <font>
      <sz val="9"/>
      <color indexed="8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Segoe UI Symbol"/>
      <family val="2"/>
    </font>
    <font>
      <sz val="10"/>
      <color theme="1"/>
      <name val="HG丸ｺﾞｼｯｸM-PRO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right" vertical="center" wrapText="1"/>
    </xf>
    <xf numFmtId="176" fontId="6" fillId="2" borderId="7" xfId="1" applyNumberFormat="1" applyFont="1" applyFill="1" applyBorder="1" applyAlignment="1">
      <alignment horizontal="right" vertical="center" wrapText="1"/>
    </xf>
    <xf numFmtId="176" fontId="6" fillId="2" borderId="7" xfId="1" applyNumberFormat="1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76" fontId="6" fillId="2" borderId="7" xfId="0" applyNumberFormat="1" applyFont="1" applyFill="1" applyBorder="1" applyAlignment="1">
      <alignment horizontal="right" vertical="center"/>
    </xf>
    <xf numFmtId="177" fontId="5" fillId="2" borderId="14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textRotation="255"/>
    </xf>
    <xf numFmtId="0" fontId="9" fillId="2" borderId="10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left" vertical="center" textRotation="255"/>
    </xf>
    <xf numFmtId="0" fontId="9" fillId="2" borderId="9" xfId="0" applyFont="1" applyFill="1" applyBorder="1" applyAlignment="1">
      <alignment vertical="center"/>
    </xf>
    <xf numFmtId="178" fontId="6" fillId="3" borderId="1" xfId="0" applyNumberFormat="1" applyFont="1" applyFill="1" applyBorder="1" applyAlignment="1">
      <alignment horizontal="right" vertical="center" wrapText="1"/>
    </xf>
    <xf numFmtId="178" fontId="6" fillId="3" borderId="1" xfId="0" applyNumberFormat="1" applyFont="1" applyFill="1" applyBorder="1" applyAlignment="1">
      <alignment horizontal="right" vertical="center"/>
    </xf>
    <xf numFmtId="178" fontId="6" fillId="3" borderId="1" xfId="1" applyNumberFormat="1" applyFont="1" applyFill="1" applyBorder="1" applyAlignment="1">
      <alignment horizontal="right" vertical="center" wrapText="1"/>
    </xf>
    <xf numFmtId="178" fontId="6" fillId="3" borderId="1" xfId="1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textRotation="255"/>
    </xf>
    <xf numFmtId="176" fontId="6" fillId="2" borderId="7" xfId="0" applyNumberFormat="1" applyFont="1" applyFill="1" applyBorder="1" applyAlignment="1">
      <alignment horizontal="right" vertical="center" wrapText="1" shrinkToFit="1"/>
    </xf>
    <xf numFmtId="176" fontId="6" fillId="2" borderId="5" xfId="0" applyNumberFormat="1" applyFont="1" applyFill="1" applyBorder="1" applyAlignment="1">
      <alignment horizontal="right" vertical="center" wrapText="1" shrinkToFi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176" fontId="6" fillId="2" borderId="6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2" fillId="0" borderId="19" xfId="2" applyBorder="1"/>
    <xf numFmtId="0" fontId="12" fillId="0" borderId="1" xfId="2" applyBorder="1"/>
    <xf numFmtId="0" fontId="12" fillId="0" borderId="0" xfId="2"/>
    <xf numFmtId="0" fontId="14" fillId="0" borderId="6" xfId="2" applyFont="1" applyBorder="1"/>
    <xf numFmtId="0" fontId="12" fillId="2" borderId="1" xfId="2" applyFill="1" applyBorder="1"/>
    <xf numFmtId="38" fontId="0" fillId="0" borderId="1" xfId="3" applyFont="1" applyBorder="1" applyAlignment="1"/>
    <xf numFmtId="10" fontId="12" fillId="4" borderId="1" xfId="2" applyNumberFormat="1" applyFill="1" applyBorder="1"/>
    <xf numFmtId="38" fontId="12" fillId="0" borderId="0" xfId="2" applyNumberFormat="1"/>
    <xf numFmtId="0" fontId="12" fillId="2" borderId="1" xfId="2" applyFill="1" applyBorder="1" applyAlignment="1">
      <alignment horizontal="left"/>
    </xf>
  </cellXfs>
  <cellStyles count="4">
    <cellStyle name="桁区切り" xfId="1" builtinId="6"/>
    <cellStyle name="桁区切り 2" xfId="3" xr:uid="{207082D6-ADA8-47C2-8500-852A1DA09FBE}"/>
    <cellStyle name="標準" xfId="0" builtinId="0"/>
    <cellStyle name="標準 2" xfId="2" xr:uid="{4E6BE98B-8691-4FAA-93D2-26043ED1F2DD}"/>
  </cellStyles>
  <dxfs count="0"/>
  <tableStyles count="0" defaultTableStyle="TableStyleMedium2" defaultPivotStyle="PivotStyleLight16"/>
  <colors>
    <mruColors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3AB1-F5DD-4346-9902-2B2D78AB0F15}">
  <sheetPr>
    <pageSetUpPr fitToPage="1"/>
  </sheetPr>
  <dimension ref="A1:G59"/>
  <sheetViews>
    <sheetView tabSelected="1" view="pageBreakPreview" zoomScale="60" zoomScaleNormal="70" workbookViewId="0">
      <selection sqref="A1:G1"/>
    </sheetView>
  </sheetViews>
  <sheetFormatPr defaultColWidth="17.75" defaultRowHeight="13.5"/>
  <cols>
    <col min="1" max="1" width="5.125" style="1" customWidth="1"/>
    <col min="2" max="2" width="19.5" style="1" customWidth="1"/>
    <col min="3" max="3" width="13.625" style="1" customWidth="1"/>
    <col min="4" max="7" width="18.75" style="1" customWidth="1"/>
    <col min="8" max="16384" width="17.75" style="1"/>
  </cols>
  <sheetData>
    <row r="1" spans="1:7" ht="27" customHeight="1">
      <c r="A1" s="60" t="s">
        <v>0</v>
      </c>
      <c r="B1" s="60"/>
      <c r="C1" s="60"/>
      <c r="D1" s="60"/>
      <c r="E1" s="60"/>
      <c r="F1" s="60"/>
      <c r="G1" s="60"/>
    </row>
    <row r="2" spans="1:7">
      <c r="A2" s="2"/>
      <c r="B2" s="2"/>
      <c r="C2" s="2"/>
      <c r="D2" s="2"/>
      <c r="E2" s="2"/>
      <c r="F2" s="2"/>
      <c r="G2" s="2"/>
    </row>
    <row r="3" spans="1:7" s="3" customFormat="1" ht="14.25">
      <c r="A3" s="61" t="s">
        <v>5</v>
      </c>
      <c r="B3" s="61"/>
      <c r="C3" s="61"/>
      <c r="D3" s="61"/>
      <c r="E3" s="61"/>
      <c r="F3" s="61"/>
      <c r="G3" s="61"/>
    </row>
    <row r="4" spans="1:7" s="3" customFormat="1" ht="14.25">
      <c r="A4" s="4"/>
      <c r="B4" s="4"/>
      <c r="C4" s="4"/>
      <c r="D4" s="4"/>
      <c r="E4" s="4"/>
      <c r="F4" s="4"/>
      <c r="G4" s="4"/>
    </row>
    <row r="5" spans="1:7" s="3" customFormat="1" ht="14.25">
      <c r="A5" s="59" t="s">
        <v>36</v>
      </c>
      <c r="B5" s="59"/>
      <c r="C5" s="59"/>
      <c r="D5" s="59"/>
      <c r="E5" s="59"/>
      <c r="F5" s="59"/>
      <c r="G5" s="59"/>
    </row>
    <row r="6" spans="1:7" s="3" customFormat="1" ht="18.75" customHeight="1">
      <c r="A6" s="47"/>
      <c r="B6" s="48"/>
      <c r="C6" s="49"/>
      <c r="D6" s="5" t="s">
        <v>6</v>
      </c>
      <c r="E6" s="5" t="s">
        <v>7</v>
      </c>
      <c r="F6" s="5" t="s">
        <v>8</v>
      </c>
      <c r="G6" s="5" t="s">
        <v>9</v>
      </c>
    </row>
    <row r="7" spans="1:7" s="3" customFormat="1" ht="20.25" customHeight="1">
      <c r="A7" s="50" t="s">
        <v>46</v>
      </c>
      <c r="B7" s="51"/>
      <c r="C7" s="52"/>
      <c r="D7" s="33">
        <v>812000</v>
      </c>
      <c r="E7" s="34">
        <v>3615000</v>
      </c>
      <c r="F7" s="34">
        <v>13821000</v>
      </c>
      <c r="G7" s="34">
        <v>136536000</v>
      </c>
    </row>
    <row r="8" spans="1:7" s="3" customFormat="1" ht="20.25" customHeight="1">
      <c r="A8" s="50" t="s">
        <v>13</v>
      </c>
      <c r="B8" s="51"/>
      <c r="C8" s="52"/>
      <c r="D8" s="34">
        <f>ROUNDUP(D7,-5)</f>
        <v>900000</v>
      </c>
      <c r="E8" s="34">
        <f t="shared" ref="E8:G8" si="0">ROUNDUP(E7,-5)</f>
        <v>3700000</v>
      </c>
      <c r="F8" s="34">
        <f t="shared" si="0"/>
        <v>13900000</v>
      </c>
      <c r="G8" s="34">
        <f t="shared" si="0"/>
        <v>136600000</v>
      </c>
    </row>
    <row r="9" spans="1:7" s="3" customFormat="1" ht="15" customHeight="1">
      <c r="A9" s="41" t="s">
        <v>24</v>
      </c>
      <c r="B9" s="22"/>
      <c r="C9" s="42">
        <v>3000</v>
      </c>
      <c r="D9" s="10" t="s">
        <v>15</v>
      </c>
      <c r="E9" s="10" t="s">
        <v>15</v>
      </c>
      <c r="F9" s="10" t="s">
        <v>14</v>
      </c>
      <c r="G9" s="10" t="s">
        <v>14</v>
      </c>
    </row>
    <row r="10" spans="1:7" s="3" customFormat="1" ht="15" customHeight="1">
      <c r="A10" s="41"/>
      <c r="B10" s="22" t="s">
        <v>2</v>
      </c>
      <c r="C10" s="42"/>
      <c r="D10" s="7"/>
      <c r="E10" s="7"/>
      <c r="F10" s="7"/>
      <c r="G10" s="7"/>
    </row>
    <row r="11" spans="1:7" s="3" customFormat="1" ht="15" customHeight="1">
      <c r="A11" s="41"/>
      <c r="B11" s="22"/>
      <c r="C11" s="42"/>
      <c r="D11" s="8">
        <f>C9*9</f>
        <v>27000</v>
      </c>
      <c r="E11" s="9">
        <f>C9*10</f>
        <v>30000</v>
      </c>
      <c r="F11" s="9">
        <f>C9*10</f>
        <v>30000</v>
      </c>
      <c r="G11" s="9">
        <f>C9*10</f>
        <v>30000</v>
      </c>
    </row>
    <row r="12" spans="1:7" s="3" customFormat="1" ht="15" customHeight="1">
      <c r="A12" s="41"/>
      <c r="B12" s="23" t="s">
        <v>35</v>
      </c>
      <c r="C12" s="42"/>
      <c r="D12" s="7" t="s">
        <v>16</v>
      </c>
      <c r="E12" s="7" t="s">
        <v>17</v>
      </c>
      <c r="F12" s="7" t="s">
        <v>17</v>
      </c>
      <c r="G12" s="7" t="s">
        <v>17</v>
      </c>
    </row>
    <row r="13" spans="1:7" s="3" customFormat="1" ht="15" customHeight="1">
      <c r="A13" s="41"/>
      <c r="B13" s="24"/>
      <c r="C13" s="43"/>
      <c r="D13" s="11"/>
      <c r="E13" s="11"/>
      <c r="F13" s="11"/>
      <c r="G13" s="11"/>
    </row>
    <row r="14" spans="1:7" s="3" customFormat="1" ht="15" customHeight="1">
      <c r="A14" s="41"/>
      <c r="B14" s="25" t="s">
        <v>12</v>
      </c>
      <c r="C14" s="44">
        <v>1830</v>
      </c>
      <c r="D14" s="17"/>
      <c r="E14" s="6" t="s">
        <v>15</v>
      </c>
      <c r="F14" s="6"/>
      <c r="G14" s="6"/>
    </row>
    <row r="15" spans="1:7" s="3" customFormat="1" ht="15" customHeight="1">
      <c r="A15" s="41"/>
      <c r="B15" s="22"/>
      <c r="C15" s="45"/>
      <c r="D15" s="14"/>
      <c r="E15" s="12"/>
      <c r="F15" s="14"/>
      <c r="G15" s="14"/>
    </row>
    <row r="16" spans="1:7" s="3" customFormat="1" ht="15" customHeight="1">
      <c r="A16" s="41"/>
      <c r="B16" s="26" t="s">
        <v>3</v>
      </c>
      <c r="C16" s="45"/>
      <c r="D16" s="16" t="s">
        <v>20</v>
      </c>
      <c r="E16" s="13">
        <f>C14*27</f>
        <v>49410</v>
      </c>
      <c r="F16" s="13">
        <f>C14*90</f>
        <v>164700</v>
      </c>
      <c r="G16" s="13">
        <f>C14*90</f>
        <v>164700</v>
      </c>
    </row>
    <row r="17" spans="1:7" s="3" customFormat="1" ht="15" customHeight="1">
      <c r="A17" s="41"/>
      <c r="B17" s="27"/>
      <c r="C17" s="45"/>
      <c r="D17" s="14"/>
      <c r="E17" s="12" t="s">
        <v>18</v>
      </c>
      <c r="F17" s="12" t="s">
        <v>19</v>
      </c>
      <c r="G17" s="12" t="s">
        <v>19</v>
      </c>
    </row>
    <row r="18" spans="1:7" s="3" customFormat="1" ht="15" customHeight="1">
      <c r="A18" s="41"/>
      <c r="B18" s="28" t="s">
        <v>35</v>
      </c>
      <c r="C18" s="45"/>
      <c r="D18" s="15"/>
      <c r="E18" s="15"/>
      <c r="F18" s="15"/>
      <c r="G18" s="15"/>
    </row>
    <row r="19" spans="1:7" s="3" customFormat="1" ht="15" customHeight="1">
      <c r="A19" s="41"/>
      <c r="B19" s="25" t="s">
        <v>11</v>
      </c>
      <c r="C19" s="44">
        <v>910</v>
      </c>
      <c r="D19" s="17"/>
      <c r="E19" s="17"/>
      <c r="F19" s="6"/>
      <c r="G19" s="6"/>
    </row>
    <row r="20" spans="1:7" s="3" customFormat="1" ht="15" customHeight="1">
      <c r="A20" s="41"/>
      <c r="B20" s="22"/>
      <c r="C20" s="45"/>
      <c r="D20" s="14"/>
      <c r="E20" s="14"/>
      <c r="F20" s="14"/>
      <c r="G20" s="14"/>
    </row>
    <row r="21" spans="1:7" s="3" customFormat="1" ht="15" customHeight="1">
      <c r="A21" s="41"/>
      <c r="B21" s="26" t="s">
        <v>4</v>
      </c>
      <c r="C21" s="45"/>
      <c r="D21" s="16" t="s">
        <v>20</v>
      </c>
      <c r="E21" s="16" t="s">
        <v>20</v>
      </c>
      <c r="F21" s="18">
        <f>$C$19*39</f>
        <v>35490</v>
      </c>
      <c r="G21" s="18">
        <f>$C$19*900</f>
        <v>819000</v>
      </c>
    </row>
    <row r="22" spans="1:7" s="3" customFormat="1" ht="15" customHeight="1">
      <c r="A22" s="41"/>
      <c r="B22" s="27"/>
      <c r="C22" s="45"/>
      <c r="D22" s="14"/>
      <c r="E22" s="14"/>
      <c r="F22" s="12" t="s">
        <v>21</v>
      </c>
      <c r="G22" s="12" t="s">
        <v>22</v>
      </c>
    </row>
    <row r="23" spans="1:7" s="3" customFormat="1" ht="15" customHeight="1">
      <c r="A23" s="41"/>
      <c r="B23" s="28" t="s">
        <v>35</v>
      </c>
      <c r="C23" s="45"/>
      <c r="D23" s="15"/>
      <c r="E23" s="15"/>
      <c r="F23" s="15"/>
      <c r="G23" s="15"/>
    </row>
    <row r="24" spans="1:7" s="3" customFormat="1" ht="15" customHeight="1">
      <c r="A24" s="41"/>
      <c r="B24" s="29"/>
      <c r="C24" s="44">
        <v>330</v>
      </c>
      <c r="D24" s="17"/>
      <c r="E24" s="17"/>
      <c r="F24" s="17"/>
      <c r="G24" s="6"/>
    </row>
    <row r="25" spans="1:7" s="3" customFormat="1" ht="15" customHeight="1">
      <c r="A25" s="41"/>
      <c r="B25" s="30" t="s">
        <v>10</v>
      </c>
      <c r="C25" s="45"/>
      <c r="D25" s="14"/>
      <c r="E25" s="14"/>
      <c r="F25" s="14"/>
      <c r="G25" s="14"/>
    </row>
    <row r="26" spans="1:7" s="3" customFormat="1" ht="15" customHeight="1">
      <c r="A26" s="41"/>
      <c r="B26" s="27"/>
      <c r="C26" s="45"/>
      <c r="D26" s="16" t="s">
        <v>20</v>
      </c>
      <c r="E26" s="16" t="s">
        <v>20</v>
      </c>
      <c r="F26" s="16" t="s">
        <v>20</v>
      </c>
      <c r="G26" s="13">
        <f>C24*366</f>
        <v>120780</v>
      </c>
    </row>
    <row r="27" spans="1:7" s="3" customFormat="1" ht="15" customHeight="1">
      <c r="A27" s="41"/>
      <c r="B27" s="23" t="s">
        <v>35</v>
      </c>
      <c r="C27" s="45"/>
      <c r="D27" s="14"/>
      <c r="E27" s="14"/>
      <c r="F27" s="14"/>
      <c r="G27" s="12" t="s">
        <v>23</v>
      </c>
    </row>
    <row r="28" spans="1:7" s="3" customFormat="1" ht="15" customHeight="1">
      <c r="A28" s="41"/>
      <c r="B28" s="27"/>
      <c r="C28" s="46"/>
      <c r="D28" s="15"/>
      <c r="E28" s="15"/>
      <c r="F28" s="15"/>
      <c r="G28" s="15"/>
    </row>
    <row r="29" spans="1:7" ht="17.25">
      <c r="A29" s="53" t="s">
        <v>1</v>
      </c>
      <c r="B29" s="54"/>
      <c r="C29" s="55"/>
      <c r="D29" s="20">
        <v>43000</v>
      </c>
      <c r="E29" s="20">
        <v>43000</v>
      </c>
      <c r="F29" s="20">
        <v>43000</v>
      </c>
      <c r="G29" s="20">
        <v>43000</v>
      </c>
    </row>
    <row r="30" spans="1:7" ht="18" thickBot="1">
      <c r="A30" s="56" t="s">
        <v>26</v>
      </c>
      <c r="B30" s="57"/>
      <c r="C30" s="58"/>
      <c r="D30" s="19">
        <f>D11</f>
        <v>27000</v>
      </c>
      <c r="E30" s="19">
        <f>E11+E16</f>
        <v>79410</v>
      </c>
      <c r="F30" s="19">
        <f>F11+F16+F21</f>
        <v>230190</v>
      </c>
      <c r="G30" s="19">
        <f>G11+G16+G21+G26</f>
        <v>1134480</v>
      </c>
    </row>
    <row r="31" spans="1:7" ht="18" thickTop="1">
      <c r="A31" s="38" t="s">
        <v>25</v>
      </c>
      <c r="B31" s="39"/>
      <c r="C31" s="40"/>
      <c r="D31" s="21">
        <f>D29+D30</f>
        <v>70000</v>
      </c>
      <c r="E31" s="21">
        <f>E29+E30</f>
        <v>122410</v>
      </c>
      <c r="F31" s="21">
        <f>F29+F30</f>
        <v>273190</v>
      </c>
      <c r="G31" s="21">
        <f>G29+G30</f>
        <v>1177480</v>
      </c>
    </row>
    <row r="32" spans="1:7" ht="24" customHeight="1"/>
    <row r="33" spans="1:7" ht="14.25">
      <c r="A33" s="59" t="s">
        <v>47</v>
      </c>
      <c r="B33" s="59"/>
      <c r="C33" s="59"/>
      <c r="D33" s="59"/>
      <c r="E33" s="59"/>
      <c r="F33" s="59"/>
      <c r="G33" s="59"/>
    </row>
    <row r="34" spans="1:7" ht="18" customHeight="1">
      <c r="A34" s="47"/>
      <c r="B34" s="48"/>
      <c r="C34" s="49"/>
      <c r="D34" s="5" t="s">
        <v>6</v>
      </c>
      <c r="E34" s="5" t="s">
        <v>7</v>
      </c>
      <c r="F34" s="5" t="s">
        <v>8</v>
      </c>
      <c r="G34" s="5" t="s">
        <v>9</v>
      </c>
    </row>
    <row r="35" spans="1:7" ht="18" customHeight="1">
      <c r="A35" s="50" t="s">
        <v>27</v>
      </c>
      <c r="B35" s="51"/>
      <c r="C35" s="52"/>
      <c r="D35" s="33">
        <v>812000</v>
      </c>
      <c r="E35" s="34">
        <v>3615000</v>
      </c>
      <c r="F35" s="34">
        <v>13821000</v>
      </c>
      <c r="G35" s="34">
        <v>136536000</v>
      </c>
    </row>
    <row r="36" spans="1:7" ht="18" customHeight="1">
      <c r="A36" s="50" t="s">
        <v>13</v>
      </c>
      <c r="B36" s="51"/>
      <c r="C36" s="52"/>
      <c r="D36" s="34">
        <f>ROUNDUP(D35,-5)</f>
        <v>900000</v>
      </c>
      <c r="E36" s="34">
        <f t="shared" ref="E36:G36" si="1">ROUNDUP(E35,-5)</f>
        <v>3700000</v>
      </c>
      <c r="F36" s="34">
        <f t="shared" si="1"/>
        <v>13900000</v>
      </c>
      <c r="G36" s="34">
        <f t="shared" si="1"/>
        <v>136600000</v>
      </c>
    </row>
    <row r="37" spans="1:7" ht="28.5">
      <c r="A37" s="41" t="s">
        <v>24</v>
      </c>
      <c r="B37" s="22"/>
      <c r="C37" s="42">
        <f>C9/2</f>
        <v>1500</v>
      </c>
      <c r="D37" s="10" t="s">
        <v>15</v>
      </c>
      <c r="E37" s="10" t="s">
        <v>15</v>
      </c>
      <c r="F37" s="10" t="s">
        <v>14</v>
      </c>
      <c r="G37" s="10" t="s">
        <v>14</v>
      </c>
    </row>
    <row r="38" spans="1:7" ht="14.25">
      <c r="A38" s="41"/>
      <c r="B38" s="22" t="s">
        <v>2</v>
      </c>
      <c r="C38" s="42"/>
      <c r="D38" s="7"/>
      <c r="E38" s="7"/>
      <c r="F38" s="7"/>
      <c r="G38" s="7"/>
    </row>
    <row r="39" spans="1:7" ht="14.25">
      <c r="A39" s="41"/>
      <c r="B39" s="22"/>
      <c r="C39" s="42"/>
      <c r="D39" s="8">
        <f>C37*9</f>
        <v>13500</v>
      </c>
      <c r="E39" s="9">
        <f>C37*10</f>
        <v>15000</v>
      </c>
      <c r="F39" s="9">
        <f>C37*10</f>
        <v>15000</v>
      </c>
      <c r="G39" s="9">
        <f>C37*10</f>
        <v>15000</v>
      </c>
    </row>
    <row r="40" spans="1:7" ht="14.25">
      <c r="A40" s="41"/>
      <c r="B40" s="23" t="s">
        <v>35</v>
      </c>
      <c r="C40" s="42"/>
      <c r="D40" s="7" t="s">
        <v>28</v>
      </c>
      <c r="E40" s="7" t="s">
        <v>29</v>
      </c>
      <c r="F40" s="7" t="s">
        <v>29</v>
      </c>
      <c r="G40" s="7" t="s">
        <v>29</v>
      </c>
    </row>
    <row r="41" spans="1:7" ht="14.25">
      <c r="A41" s="41"/>
      <c r="B41" s="24"/>
      <c r="C41" s="43"/>
      <c r="D41" s="11"/>
      <c r="E41" s="11"/>
      <c r="F41" s="11"/>
      <c r="G41" s="11"/>
    </row>
    <row r="42" spans="1:7" ht="28.5">
      <c r="A42" s="41"/>
      <c r="B42" s="25" t="s">
        <v>12</v>
      </c>
      <c r="C42" s="44">
        <f>C14/2</f>
        <v>915</v>
      </c>
      <c r="D42" s="17"/>
      <c r="E42" s="6" t="s">
        <v>15</v>
      </c>
      <c r="F42" s="6"/>
      <c r="G42" s="6"/>
    </row>
    <row r="43" spans="1:7" ht="14.25">
      <c r="A43" s="41"/>
      <c r="B43" s="22"/>
      <c r="C43" s="45"/>
      <c r="D43" s="14"/>
      <c r="E43" s="12"/>
      <c r="F43" s="14"/>
      <c r="G43" s="14"/>
    </row>
    <row r="44" spans="1:7" ht="14.25">
      <c r="A44" s="41"/>
      <c r="B44" s="26" t="s">
        <v>3</v>
      </c>
      <c r="C44" s="45"/>
      <c r="D44" s="16" t="s">
        <v>20</v>
      </c>
      <c r="E44" s="13">
        <f>C42*27</f>
        <v>24705</v>
      </c>
      <c r="F44" s="13">
        <f>C42*90</f>
        <v>82350</v>
      </c>
      <c r="G44" s="13">
        <f>C42*90</f>
        <v>82350</v>
      </c>
    </row>
    <row r="45" spans="1:7" ht="14.25">
      <c r="A45" s="41"/>
      <c r="B45" s="27"/>
      <c r="C45" s="45"/>
      <c r="D45" s="14"/>
      <c r="E45" s="12" t="s">
        <v>30</v>
      </c>
      <c r="F45" s="12" t="s">
        <v>31</v>
      </c>
      <c r="G45" s="12" t="s">
        <v>31</v>
      </c>
    </row>
    <row r="46" spans="1:7" ht="14.25">
      <c r="A46" s="41"/>
      <c r="B46" s="28" t="s">
        <v>35</v>
      </c>
      <c r="C46" s="45"/>
      <c r="D46" s="15"/>
      <c r="E46" s="15"/>
      <c r="F46" s="15"/>
      <c r="G46" s="15"/>
    </row>
    <row r="47" spans="1:7" ht="14.25">
      <c r="A47" s="41"/>
      <c r="B47" s="25" t="s">
        <v>11</v>
      </c>
      <c r="C47" s="44">
        <f>C19/2</f>
        <v>455</v>
      </c>
      <c r="D47" s="17"/>
      <c r="E47" s="17"/>
      <c r="F47" s="6"/>
      <c r="G47" s="6"/>
    </row>
    <row r="48" spans="1:7" ht="14.25">
      <c r="A48" s="41"/>
      <c r="B48" s="22"/>
      <c r="C48" s="45"/>
      <c r="D48" s="14"/>
      <c r="E48" s="14"/>
      <c r="F48" s="14"/>
      <c r="G48" s="14"/>
    </row>
    <row r="49" spans="1:7" ht="14.25">
      <c r="A49" s="41"/>
      <c r="B49" s="26" t="s">
        <v>4</v>
      </c>
      <c r="C49" s="45"/>
      <c r="D49" s="16" t="s">
        <v>20</v>
      </c>
      <c r="E49" s="16" t="s">
        <v>20</v>
      </c>
      <c r="F49" s="18">
        <f>$C$19*39</f>
        <v>35490</v>
      </c>
      <c r="G49" s="18">
        <f>$C$19*900</f>
        <v>819000</v>
      </c>
    </row>
    <row r="50" spans="1:7" ht="14.25">
      <c r="A50" s="41"/>
      <c r="B50" s="27"/>
      <c r="C50" s="45"/>
      <c r="D50" s="14"/>
      <c r="E50" s="14"/>
      <c r="F50" s="12" t="s">
        <v>32</v>
      </c>
      <c r="G50" s="12" t="s">
        <v>33</v>
      </c>
    </row>
    <row r="51" spans="1:7" ht="14.25">
      <c r="A51" s="41"/>
      <c r="B51" s="28" t="s">
        <v>35</v>
      </c>
      <c r="C51" s="45"/>
      <c r="D51" s="15"/>
      <c r="E51" s="15"/>
      <c r="F51" s="15"/>
      <c r="G51" s="15"/>
    </row>
    <row r="52" spans="1:7" ht="14.25">
      <c r="A52" s="41"/>
      <c r="B52" s="29"/>
      <c r="C52" s="44">
        <f>C24/2</f>
        <v>165</v>
      </c>
      <c r="D52" s="17"/>
      <c r="E52" s="17"/>
      <c r="F52" s="17"/>
      <c r="G52" s="6"/>
    </row>
    <row r="53" spans="1:7" ht="14.25">
      <c r="A53" s="41"/>
      <c r="B53" s="30" t="s">
        <v>10</v>
      </c>
      <c r="C53" s="45"/>
      <c r="D53" s="14"/>
      <c r="E53" s="14"/>
      <c r="F53" s="14"/>
      <c r="G53" s="14"/>
    </row>
    <row r="54" spans="1:7" ht="14.25">
      <c r="A54" s="41"/>
      <c r="B54" s="27"/>
      <c r="C54" s="45"/>
      <c r="D54" s="16" t="s">
        <v>20</v>
      </c>
      <c r="E54" s="16" t="s">
        <v>20</v>
      </c>
      <c r="F54" s="16" t="s">
        <v>20</v>
      </c>
      <c r="G54" s="13">
        <f>C52*366</f>
        <v>60390</v>
      </c>
    </row>
    <row r="55" spans="1:7" ht="14.25">
      <c r="A55" s="41"/>
      <c r="B55" s="23" t="s">
        <v>35</v>
      </c>
      <c r="C55" s="45"/>
      <c r="D55" s="14"/>
      <c r="E55" s="14"/>
      <c r="F55" s="14"/>
      <c r="G55" s="12" t="s">
        <v>34</v>
      </c>
    </row>
    <row r="56" spans="1:7" ht="14.25">
      <c r="A56" s="41"/>
      <c r="B56" s="27"/>
      <c r="C56" s="46"/>
      <c r="D56" s="15"/>
      <c r="E56" s="15"/>
      <c r="F56" s="15"/>
      <c r="G56" s="15"/>
    </row>
    <row r="57" spans="1:7" ht="18" customHeight="1">
      <c r="A57" s="53" t="s">
        <v>1</v>
      </c>
      <c r="B57" s="54"/>
      <c r="C57" s="55"/>
      <c r="D57" s="20">
        <v>43000</v>
      </c>
      <c r="E57" s="20">
        <v>43000</v>
      </c>
      <c r="F57" s="20">
        <v>43000</v>
      </c>
      <c r="G57" s="20">
        <v>43000</v>
      </c>
    </row>
    <row r="58" spans="1:7" ht="18" thickBot="1">
      <c r="A58" s="56" t="s">
        <v>26</v>
      </c>
      <c r="B58" s="57"/>
      <c r="C58" s="58"/>
      <c r="D58" s="19">
        <f>D39</f>
        <v>13500</v>
      </c>
      <c r="E58" s="19">
        <f>E39+E44</f>
        <v>39705</v>
      </c>
      <c r="F58" s="19">
        <f>F39+F44+F49</f>
        <v>132840</v>
      </c>
      <c r="G58" s="19">
        <f>G39+G44+G49+G54</f>
        <v>976740</v>
      </c>
    </row>
    <row r="59" spans="1:7" ht="18" thickTop="1">
      <c r="A59" s="38" t="s">
        <v>25</v>
      </c>
      <c r="B59" s="39"/>
      <c r="C59" s="40"/>
      <c r="D59" s="21">
        <f>D57+D58</f>
        <v>56500</v>
      </c>
      <c r="E59" s="21">
        <f>E57+E58</f>
        <v>82705</v>
      </c>
      <c r="F59" s="21">
        <f>F57+F58</f>
        <v>175840</v>
      </c>
      <c r="G59" s="21">
        <f>G57+G58</f>
        <v>1019740</v>
      </c>
    </row>
  </sheetData>
  <mergeCells count="26">
    <mergeCell ref="A6:C6"/>
    <mergeCell ref="A5:G5"/>
    <mergeCell ref="C24:C28"/>
    <mergeCell ref="A1:G1"/>
    <mergeCell ref="C9:C13"/>
    <mergeCell ref="C14:C18"/>
    <mergeCell ref="C19:C23"/>
    <mergeCell ref="A3:G3"/>
    <mergeCell ref="A9:A28"/>
    <mergeCell ref="A30:C30"/>
    <mergeCell ref="A31:C31"/>
    <mergeCell ref="A7:C7"/>
    <mergeCell ref="A8:C8"/>
    <mergeCell ref="A33:G33"/>
    <mergeCell ref="A29:C29"/>
    <mergeCell ref="A34:C34"/>
    <mergeCell ref="A35:C35"/>
    <mergeCell ref="A36:C36"/>
    <mergeCell ref="A57:C57"/>
    <mergeCell ref="A58:C58"/>
    <mergeCell ref="A59:C59"/>
    <mergeCell ref="A37:A56"/>
    <mergeCell ref="C37:C41"/>
    <mergeCell ref="C42:C46"/>
    <mergeCell ref="C47:C51"/>
    <mergeCell ref="C52:C56"/>
  </mergeCells>
  <phoneticPr fontId="1"/>
  <printOptions horizontalCentered="1"/>
  <pageMargins left="0" right="0" top="0" bottom="0" header="0.31496062992125984" footer="0.31496062992125984"/>
  <pageSetup paperSize="9"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D295-8082-45C9-AC08-1F2541FF1F6E}">
  <sheetPr>
    <pageSetUpPr fitToPage="1"/>
  </sheetPr>
  <dimension ref="A1:G62"/>
  <sheetViews>
    <sheetView view="pageBreakPreview" zoomScale="60" zoomScaleNormal="70" workbookViewId="0">
      <selection activeCell="D7" sqref="D7"/>
    </sheetView>
  </sheetViews>
  <sheetFormatPr defaultColWidth="17.75" defaultRowHeight="13.5"/>
  <cols>
    <col min="1" max="1" width="5.125" style="1" customWidth="1"/>
    <col min="2" max="2" width="19.5" style="1" customWidth="1"/>
    <col min="3" max="3" width="13.625" style="1" customWidth="1"/>
    <col min="4" max="7" width="18.75" style="1" customWidth="1"/>
    <col min="8" max="16384" width="17.75" style="1"/>
  </cols>
  <sheetData>
    <row r="1" spans="1:7" ht="27" customHeight="1">
      <c r="A1" s="37"/>
      <c r="B1" s="37"/>
      <c r="C1" s="37"/>
      <c r="D1" s="37"/>
      <c r="E1" s="37"/>
      <c r="F1" s="37"/>
      <c r="G1" s="37"/>
    </row>
    <row r="2" spans="1:7" ht="13.5" customHeight="1">
      <c r="A2" s="37"/>
      <c r="B2" s="37"/>
      <c r="C2" s="37"/>
      <c r="D2" s="37"/>
      <c r="E2" s="37"/>
      <c r="F2" s="37"/>
      <c r="G2" s="37"/>
    </row>
    <row r="3" spans="1:7" s="3" customFormat="1" ht="14.25" customHeight="1">
      <c r="A3" s="37"/>
      <c r="B3" s="37"/>
      <c r="C3" s="37"/>
      <c r="D3" s="37"/>
      <c r="E3" s="37"/>
      <c r="F3" s="37"/>
      <c r="G3" s="37"/>
    </row>
    <row r="4" spans="1:7" s="3" customFormat="1" ht="14.25">
      <c r="A4" s="4"/>
      <c r="B4" s="4"/>
      <c r="C4" s="4"/>
      <c r="D4" s="4"/>
      <c r="E4" s="4"/>
      <c r="F4" s="4"/>
      <c r="G4" s="4"/>
    </row>
    <row r="5" spans="1:7" s="3" customFormat="1" ht="14.25">
      <c r="A5" s="59" t="s">
        <v>37</v>
      </c>
      <c r="B5" s="59"/>
      <c r="C5" s="59"/>
      <c r="D5" s="59"/>
      <c r="E5" s="59"/>
      <c r="F5" s="59"/>
      <c r="G5" s="59"/>
    </row>
    <row r="6" spans="1:7" s="3" customFormat="1" ht="18.75" customHeight="1">
      <c r="A6" s="47"/>
      <c r="B6" s="48"/>
      <c r="C6" s="49"/>
      <c r="D6" s="5" t="s">
        <v>6</v>
      </c>
      <c r="E6" s="5" t="s">
        <v>7</v>
      </c>
      <c r="F6" s="5" t="s">
        <v>8</v>
      </c>
      <c r="G6" s="5" t="s">
        <v>9</v>
      </c>
    </row>
    <row r="7" spans="1:7" s="3" customFormat="1" ht="20.25" customHeight="1">
      <c r="A7" s="64" t="s">
        <v>38</v>
      </c>
      <c r="B7" s="65"/>
      <c r="C7" s="66"/>
      <c r="D7" s="33">
        <v>812000</v>
      </c>
      <c r="E7" s="34">
        <v>3615000</v>
      </c>
      <c r="F7" s="34">
        <v>13821000</v>
      </c>
      <c r="G7" s="34">
        <v>136536000</v>
      </c>
    </row>
    <row r="8" spans="1:7" s="3" customFormat="1" ht="20.25" customHeight="1">
      <c r="A8" s="50" t="s">
        <v>39</v>
      </c>
      <c r="B8" s="51"/>
      <c r="C8" s="52"/>
      <c r="D8" s="33">
        <v>53000</v>
      </c>
      <c r="E8" s="33">
        <v>53000</v>
      </c>
      <c r="F8" s="33">
        <v>53000</v>
      </c>
      <c r="G8" s="33">
        <v>53000</v>
      </c>
    </row>
    <row r="9" spans="1:7" s="3" customFormat="1" ht="20.25" customHeight="1">
      <c r="A9" s="50" t="s">
        <v>43</v>
      </c>
      <c r="B9" s="51"/>
      <c r="C9" s="52"/>
      <c r="D9" s="33">
        <f>D8/2</f>
        <v>26500</v>
      </c>
      <c r="E9" s="33">
        <f t="shared" ref="E9:G9" si="0">E8/2</f>
        <v>26500</v>
      </c>
      <c r="F9" s="33">
        <f t="shared" si="0"/>
        <v>26500</v>
      </c>
      <c r="G9" s="33">
        <f t="shared" si="0"/>
        <v>26500</v>
      </c>
    </row>
    <row r="10" spans="1:7" s="3" customFormat="1" ht="20.25" customHeight="1">
      <c r="A10" s="50" t="s">
        <v>44</v>
      </c>
      <c r="B10" s="51"/>
      <c r="C10" s="52"/>
      <c r="D10" s="31">
        <f>D7-D8+D9</f>
        <v>785500</v>
      </c>
      <c r="E10" s="31">
        <f>E7-E8+E9</f>
        <v>3588500</v>
      </c>
      <c r="F10" s="31">
        <f>F7-F8+F9</f>
        <v>13794500</v>
      </c>
      <c r="G10" s="31">
        <f>G7-G8+G9</f>
        <v>136509500</v>
      </c>
    </row>
    <row r="11" spans="1:7" s="3" customFormat="1" ht="20.25" customHeight="1">
      <c r="A11" s="50" t="s">
        <v>13</v>
      </c>
      <c r="B11" s="51"/>
      <c r="C11" s="52"/>
      <c r="D11" s="32">
        <f>ROUNDUP(D10,-5)</f>
        <v>800000</v>
      </c>
      <c r="E11" s="32">
        <f>ROUNDUP(E10,-5)</f>
        <v>3600000</v>
      </c>
      <c r="F11" s="32">
        <f>ROUNDUP(F10,-5)</f>
        <v>13800000</v>
      </c>
      <c r="G11" s="32">
        <f>ROUNDUP(G10,-5)</f>
        <v>136600000</v>
      </c>
    </row>
    <row r="12" spans="1:7" s="3" customFormat="1" ht="15" customHeight="1">
      <c r="A12" s="41" t="s">
        <v>24</v>
      </c>
      <c r="B12" s="22"/>
      <c r="C12" s="42">
        <v>3000</v>
      </c>
      <c r="D12" s="10" t="s">
        <v>15</v>
      </c>
      <c r="E12" s="10" t="s">
        <v>15</v>
      </c>
      <c r="F12" s="10" t="s">
        <v>14</v>
      </c>
      <c r="G12" s="10" t="s">
        <v>14</v>
      </c>
    </row>
    <row r="13" spans="1:7" s="3" customFormat="1" ht="15" customHeight="1">
      <c r="A13" s="41"/>
      <c r="B13" s="22" t="s">
        <v>2</v>
      </c>
      <c r="C13" s="42"/>
      <c r="D13" s="7"/>
      <c r="E13" s="7"/>
      <c r="F13" s="7"/>
      <c r="G13" s="7"/>
    </row>
    <row r="14" spans="1:7" s="3" customFormat="1" ht="15" customHeight="1">
      <c r="A14" s="41"/>
      <c r="B14" s="22"/>
      <c r="C14" s="42"/>
      <c r="D14" s="8">
        <f>C12*8</f>
        <v>24000</v>
      </c>
      <c r="E14" s="9">
        <f>C12*10</f>
        <v>30000</v>
      </c>
      <c r="F14" s="9">
        <f>C12*10</f>
        <v>30000</v>
      </c>
      <c r="G14" s="9">
        <f>C12*10</f>
        <v>30000</v>
      </c>
    </row>
    <row r="15" spans="1:7" s="3" customFormat="1" ht="15" customHeight="1">
      <c r="A15" s="41"/>
      <c r="B15" s="23" t="s">
        <v>35</v>
      </c>
      <c r="C15" s="42"/>
      <c r="D15" s="7" t="s">
        <v>40</v>
      </c>
      <c r="E15" s="7" t="s">
        <v>17</v>
      </c>
      <c r="F15" s="7" t="s">
        <v>17</v>
      </c>
      <c r="G15" s="7" t="s">
        <v>17</v>
      </c>
    </row>
    <row r="16" spans="1:7" s="3" customFormat="1" ht="15" customHeight="1">
      <c r="A16" s="41"/>
      <c r="B16" s="24"/>
      <c r="C16" s="43"/>
      <c r="D16" s="11"/>
      <c r="E16" s="11"/>
      <c r="F16" s="11"/>
      <c r="G16" s="11"/>
    </row>
    <row r="17" spans="1:7" s="3" customFormat="1" ht="15" customHeight="1">
      <c r="A17" s="41"/>
      <c r="B17" s="25" t="s">
        <v>12</v>
      </c>
      <c r="C17" s="44">
        <v>1830</v>
      </c>
      <c r="D17" s="17"/>
      <c r="E17" s="6" t="s">
        <v>15</v>
      </c>
      <c r="F17" s="6"/>
      <c r="G17" s="6"/>
    </row>
    <row r="18" spans="1:7" s="3" customFormat="1" ht="15" customHeight="1">
      <c r="A18" s="41"/>
      <c r="B18" s="22"/>
      <c r="C18" s="45"/>
      <c r="D18" s="14"/>
      <c r="E18" s="12"/>
      <c r="F18" s="14"/>
      <c r="G18" s="14"/>
    </row>
    <row r="19" spans="1:7" s="3" customFormat="1" ht="15" customHeight="1">
      <c r="A19" s="41"/>
      <c r="B19" s="26" t="s">
        <v>3</v>
      </c>
      <c r="C19" s="45"/>
      <c r="D19" s="16" t="s">
        <v>20</v>
      </c>
      <c r="E19" s="13">
        <f>C17*26</f>
        <v>47580</v>
      </c>
      <c r="F19" s="13">
        <f>C17*90</f>
        <v>164700</v>
      </c>
      <c r="G19" s="13">
        <f>C17*90</f>
        <v>164700</v>
      </c>
    </row>
    <row r="20" spans="1:7" s="3" customFormat="1" ht="15" customHeight="1">
      <c r="A20" s="41"/>
      <c r="B20" s="27"/>
      <c r="C20" s="45"/>
      <c r="D20" s="14"/>
      <c r="E20" s="12" t="s">
        <v>41</v>
      </c>
      <c r="F20" s="12" t="s">
        <v>19</v>
      </c>
      <c r="G20" s="12" t="s">
        <v>19</v>
      </c>
    </row>
    <row r="21" spans="1:7" s="3" customFormat="1" ht="15" customHeight="1">
      <c r="A21" s="41"/>
      <c r="B21" s="28" t="s">
        <v>35</v>
      </c>
      <c r="C21" s="45"/>
      <c r="D21" s="15"/>
      <c r="E21" s="15"/>
      <c r="F21" s="15"/>
      <c r="G21" s="15"/>
    </row>
    <row r="22" spans="1:7" s="3" customFormat="1" ht="15" customHeight="1">
      <c r="A22" s="41"/>
      <c r="B22" s="25" t="s">
        <v>11</v>
      </c>
      <c r="C22" s="44">
        <v>910</v>
      </c>
      <c r="D22" s="17"/>
      <c r="E22" s="17"/>
      <c r="F22" s="6"/>
      <c r="G22" s="6"/>
    </row>
    <row r="23" spans="1:7" s="3" customFormat="1" ht="15" customHeight="1">
      <c r="A23" s="41"/>
      <c r="B23" s="22"/>
      <c r="C23" s="45"/>
      <c r="D23" s="14"/>
      <c r="E23" s="14"/>
      <c r="F23" s="14"/>
      <c r="G23" s="14"/>
    </row>
    <row r="24" spans="1:7" s="3" customFormat="1" ht="15" customHeight="1">
      <c r="A24" s="41"/>
      <c r="B24" s="26" t="s">
        <v>4</v>
      </c>
      <c r="C24" s="45"/>
      <c r="D24" s="16" t="s">
        <v>20</v>
      </c>
      <c r="E24" s="16" t="s">
        <v>20</v>
      </c>
      <c r="F24" s="18">
        <f>$C$22*38</f>
        <v>34580</v>
      </c>
      <c r="G24" s="18">
        <f>$C$22*900</f>
        <v>819000</v>
      </c>
    </row>
    <row r="25" spans="1:7" s="3" customFormat="1" ht="15" customHeight="1">
      <c r="A25" s="41"/>
      <c r="B25" s="27"/>
      <c r="C25" s="45"/>
      <c r="D25" s="14"/>
      <c r="E25" s="14"/>
      <c r="F25" s="12" t="s">
        <v>42</v>
      </c>
      <c r="G25" s="12" t="s">
        <v>22</v>
      </c>
    </row>
    <row r="26" spans="1:7" s="3" customFormat="1" ht="15" customHeight="1">
      <c r="A26" s="41"/>
      <c r="B26" s="28" t="s">
        <v>35</v>
      </c>
      <c r="C26" s="45"/>
      <c r="D26" s="15"/>
      <c r="E26" s="15"/>
      <c r="F26" s="15"/>
      <c r="G26" s="15"/>
    </row>
    <row r="27" spans="1:7" s="3" customFormat="1" ht="15" customHeight="1">
      <c r="A27" s="41"/>
      <c r="B27" s="29"/>
      <c r="C27" s="44">
        <v>330</v>
      </c>
      <c r="D27" s="17"/>
      <c r="E27" s="17"/>
      <c r="F27" s="17"/>
      <c r="G27" s="6"/>
    </row>
    <row r="28" spans="1:7" s="3" customFormat="1" ht="15" customHeight="1">
      <c r="A28" s="41"/>
      <c r="B28" s="30" t="s">
        <v>10</v>
      </c>
      <c r="C28" s="45"/>
      <c r="D28" s="14"/>
      <c r="E28" s="14"/>
      <c r="F28" s="14"/>
      <c r="G28" s="14"/>
    </row>
    <row r="29" spans="1:7" s="3" customFormat="1" ht="15" customHeight="1">
      <c r="A29" s="41"/>
      <c r="B29" s="27"/>
      <c r="C29" s="45"/>
      <c r="D29" s="16" t="s">
        <v>20</v>
      </c>
      <c r="E29" s="16" t="s">
        <v>20</v>
      </c>
      <c r="F29" s="16" t="s">
        <v>20</v>
      </c>
      <c r="G29" s="13">
        <f>C27*366</f>
        <v>120780</v>
      </c>
    </row>
    <row r="30" spans="1:7" s="3" customFormat="1" ht="15" customHeight="1">
      <c r="A30" s="41"/>
      <c r="B30" s="23" t="s">
        <v>35</v>
      </c>
      <c r="C30" s="45"/>
      <c r="D30" s="14"/>
      <c r="E30" s="14"/>
      <c r="F30" s="14"/>
      <c r="G30" s="12" t="s">
        <v>23</v>
      </c>
    </row>
    <row r="31" spans="1:7" s="3" customFormat="1" ht="15" customHeight="1">
      <c r="A31" s="41"/>
      <c r="B31" s="27"/>
      <c r="C31" s="46"/>
      <c r="D31" s="15"/>
      <c r="E31" s="15"/>
      <c r="F31" s="15"/>
      <c r="G31" s="15"/>
    </row>
    <row r="32" spans="1:7" ht="17.25">
      <c r="A32" s="53" t="s">
        <v>1</v>
      </c>
      <c r="B32" s="54"/>
      <c r="C32" s="55"/>
      <c r="D32" s="20">
        <v>43000</v>
      </c>
      <c r="E32" s="20">
        <v>43000</v>
      </c>
      <c r="F32" s="20">
        <v>43000</v>
      </c>
      <c r="G32" s="20">
        <v>43000</v>
      </c>
    </row>
    <row r="33" spans="1:7" ht="18" thickBot="1">
      <c r="A33" s="56" t="s">
        <v>26</v>
      </c>
      <c r="B33" s="57"/>
      <c r="C33" s="58"/>
      <c r="D33" s="19">
        <f>D14</f>
        <v>24000</v>
      </c>
      <c r="E33" s="19">
        <f>E14+E19</f>
        <v>77580</v>
      </c>
      <c r="F33" s="19">
        <f>F14+F19+F24</f>
        <v>229280</v>
      </c>
      <c r="G33" s="19">
        <f>G14+G19+G24+G29</f>
        <v>1134480</v>
      </c>
    </row>
    <row r="34" spans="1:7" ht="18" thickTop="1">
      <c r="A34" s="38" t="s">
        <v>25</v>
      </c>
      <c r="B34" s="39"/>
      <c r="C34" s="40"/>
      <c r="D34" s="21">
        <f>D32+D33</f>
        <v>67000</v>
      </c>
      <c r="E34" s="21">
        <f>E32+E33</f>
        <v>120580</v>
      </c>
      <c r="F34" s="21">
        <f>F32+F33</f>
        <v>272280</v>
      </c>
      <c r="G34" s="21">
        <f>G32+G33</f>
        <v>1177480</v>
      </c>
    </row>
    <row r="35" spans="1:7" ht="24" customHeight="1"/>
    <row r="36" spans="1:7" ht="14.25">
      <c r="A36" s="62" t="s">
        <v>48</v>
      </c>
      <c r="B36" s="62"/>
      <c r="C36" s="62"/>
      <c r="D36" s="62"/>
      <c r="E36" s="62"/>
      <c r="F36" s="62"/>
      <c r="G36" s="62"/>
    </row>
    <row r="37" spans="1:7" s="35" customFormat="1" ht="18" customHeight="1">
      <c r="A37" s="36"/>
      <c r="B37" s="36"/>
      <c r="C37" s="36"/>
      <c r="D37" s="36"/>
      <c r="E37" s="36"/>
      <c r="F37" s="36"/>
      <c r="G37" s="36"/>
    </row>
    <row r="38" spans="1:7" s="35" customFormat="1" ht="18" customHeight="1">
      <c r="A38" s="63" t="s">
        <v>45</v>
      </c>
      <c r="B38" s="63"/>
      <c r="C38" s="63"/>
      <c r="D38" s="63"/>
      <c r="E38" s="63"/>
      <c r="F38" s="63"/>
      <c r="G38" s="63"/>
    </row>
    <row r="39" spans="1:7" s="35" customFormat="1" ht="18" customHeight="1">
      <c r="A39" s="36"/>
      <c r="B39" s="36"/>
      <c r="C39" s="36"/>
      <c r="D39" s="36"/>
      <c r="E39" s="36"/>
      <c r="F39" s="36"/>
      <c r="G39" s="36"/>
    </row>
    <row r="40" spans="1:7" s="35" customFormat="1" ht="18" customHeight="1">
      <c r="A40" s="62"/>
      <c r="B40" s="62"/>
      <c r="C40" s="62"/>
      <c r="D40" s="62"/>
      <c r="E40" s="62"/>
      <c r="F40" s="62"/>
      <c r="G40" s="62"/>
    </row>
    <row r="41" spans="1:7" s="35" customFormat="1" ht="13.5" customHeight="1">
      <c r="A41" s="36"/>
      <c r="B41" s="36"/>
      <c r="C41" s="36"/>
      <c r="D41" s="36"/>
      <c r="E41" s="36"/>
      <c r="F41" s="36"/>
      <c r="G41" s="36"/>
    </row>
    <row r="42" spans="1:7" s="35" customFormat="1" ht="13.5" customHeight="1">
      <c r="A42" s="63"/>
      <c r="B42" s="63"/>
      <c r="C42" s="63"/>
      <c r="D42" s="63"/>
      <c r="E42" s="63"/>
      <c r="F42" s="63"/>
      <c r="G42" s="63"/>
    </row>
    <row r="43" spans="1:7" s="35" customFormat="1" ht="13.5" customHeight="1">
      <c r="A43" s="36"/>
      <c r="B43" s="36"/>
      <c r="C43" s="36"/>
      <c r="D43" s="36"/>
      <c r="E43" s="36"/>
      <c r="F43" s="36"/>
      <c r="G43" s="36"/>
    </row>
    <row r="44" spans="1:7" s="35" customFormat="1" ht="13.5" customHeight="1">
      <c r="A44" s="36"/>
      <c r="B44" s="36"/>
      <c r="C44" s="36"/>
      <c r="D44" s="36"/>
      <c r="E44" s="36"/>
      <c r="F44" s="36"/>
      <c r="G44" s="36"/>
    </row>
    <row r="45" spans="1:7" s="35" customFormat="1" ht="13.5" customHeight="1">
      <c r="A45" s="36"/>
      <c r="B45" s="36"/>
      <c r="C45" s="36"/>
      <c r="D45" s="36"/>
      <c r="E45" s="36"/>
      <c r="F45" s="36"/>
      <c r="G45" s="36"/>
    </row>
    <row r="46" spans="1:7" s="35" customFormat="1" ht="13.5" customHeight="1">
      <c r="A46" s="36"/>
      <c r="B46" s="36"/>
      <c r="C46" s="36"/>
      <c r="D46" s="36"/>
      <c r="E46" s="36"/>
      <c r="F46" s="36"/>
      <c r="G46" s="36"/>
    </row>
    <row r="47" spans="1:7" s="35" customFormat="1" ht="13.5" customHeight="1">
      <c r="A47" s="36"/>
      <c r="B47" s="36"/>
      <c r="C47" s="36"/>
      <c r="D47" s="36"/>
      <c r="E47" s="36"/>
      <c r="F47" s="36"/>
      <c r="G47" s="36"/>
    </row>
    <row r="48" spans="1:7" s="35" customFormat="1" ht="13.5" customHeight="1">
      <c r="A48" s="36"/>
      <c r="B48" s="36"/>
      <c r="C48" s="36"/>
      <c r="D48" s="36"/>
      <c r="E48" s="36"/>
      <c r="F48" s="36"/>
      <c r="G48" s="36"/>
    </row>
    <row r="49" spans="1:7" s="35" customFormat="1" ht="13.5" customHeight="1">
      <c r="A49" s="36"/>
      <c r="B49" s="36"/>
      <c r="C49" s="36"/>
      <c r="D49" s="36"/>
      <c r="E49" s="36"/>
      <c r="F49" s="36"/>
      <c r="G49" s="36"/>
    </row>
    <row r="50" spans="1:7" s="35" customFormat="1" ht="13.5" customHeight="1">
      <c r="A50" s="36"/>
      <c r="B50" s="36"/>
      <c r="C50" s="36"/>
      <c r="D50" s="36"/>
      <c r="E50" s="36"/>
      <c r="F50" s="36"/>
      <c r="G50" s="36"/>
    </row>
    <row r="51" spans="1:7" s="35" customFormat="1" ht="13.5" customHeight="1">
      <c r="A51" s="36"/>
      <c r="B51" s="36"/>
      <c r="C51" s="36"/>
      <c r="D51" s="36"/>
      <c r="E51" s="36"/>
      <c r="F51" s="36"/>
      <c r="G51" s="36"/>
    </row>
    <row r="52" spans="1:7" s="35" customFormat="1" ht="13.5" customHeight="1">
      <c r="A52" s="36"/>
      <c r="B52" s="36"/>
      <c r="C52" s="36"/>
      <c r="D52" s="36"/>
      <c r="E52" s="36"/>
      <c r="F52" s="36"/>
      <c r="G52" s="36"/>
    </row>
    <row r="53" spans="1:7" s="35" customFormat="1" ht="13.5" customHeight="1">
      <c r="A53" s="36"/>
      <c r="B53" s="36"/>
      <c r="C53" s="36"/>
      <c r="D53" s="36"/>
      <c r="E53" s="36"/>
      <c r="F53" s="36"/>
      <c r="G53" s="36"/>
    </row>
    <row r="54" spans="1:7" s="35" customFormat="1" ht="13.5" customHeight="1">
      <c r="A54" s="36"/>
      <c r="B54" s="36"/>
      <c r="C54" s="36"/>
      <c r="D54" s="36"/>
      <c r="E54" s="36"/>
      <c r="F54" s="36"/>
      <c r="G54" s="36"/>
    </row>
    <row r="55" spans="1:7" s="35" customFormat="1" ht="13.5" customHeight="1">
      <c r="A55" s="36"/>
      <c r="B55" s="36"/>
      <c r="C55" s="36"/>
      <c r="D55" s="36"/>
      <c r="E55" s="36"/>
      <c r="F55" s="36"/>
      <c r="G55" s="36"/>
    </row>
    <row r="56" spans="1:7" s="35" customFormat="1" ht="13.5" customHeight="1">
      <c r="A56" s="36"/>
      <c r="B56" s="36"/>
      <c r="C56" s="36"/>
      <c r="D56" s="36"/>
      <c r="E56" s="36"/>
      <c r="F56" s="36"/>
      <c r="G56" s="36"/>
    </row>
    <row r="57" spans="1:7" s="35" customFormat="1" ht="13.5" customHeight="1">
      <c r="A57" s="36"/>
      <c r="B57" s="36"/>
      <c r="C57" s="36"/>
      <c r="D57" s="36"/>
      <c r="E57" s="36"/>
      <c r="F57" s="36"/>
      <c r="G57" s="36"/>
    </row>
    <row r="58" spans="1:7" s="35" customFormat="1" ht="13.5" customHeight="1">
      <c r="A58" s="36"/>
      <c r="B58" s="36"/>
      <c r="C58" s="36"/>
      <c r="D58" s="36"/>
      <c r="E58" s="36"/>
      <c r="F58" s="36"/>
      <c r="G58" s="36"/>
    </row>
    <row r="59" spans="1:7" s="35" customFormat="1" ht="13.5" customHeight="1">
      <c r="A59" s="36"/>
      <c r="B59" s="36"/>
      <c r="C59" s="36"/>
      <c r="D59" s="36"/>
      <c r="E59" s="36"/>
      <c r="F59" s="36"/>
      <c r="G59" s="36"/>
    </row>
    <row r="60" spans="1:7" s="35" customFormat="1" ht="13.5" customHeight="1">
      <c r="A60" s="36"/>
      <c r="B60" s="36"/>
      <c r="C60" s="36"/>
      <c r="D60" s="36"/>
      <c r="E60" s="36"/>
      <c r="F60" s="36"/>
      <c r="G60" s="36"/>
    </row>
    <row r="61" spans="1:7" s="35" customFormat="1" ht="13.5" customHeight="1">
      <c r="A61" s="36"/>
      <c r="B61" s="36"/>
      <c r="C61" s="36"/>
      <c r="D61" s="36"/>
      <c r="E61" s="36"/>
      <c r="F61" s="36"/>
      <c r="G61" s="36"/>
    </row>
    <row r="62" spans="1:7" s="35" customFormat="1" ht="13.5" customHeight="1">
      <c r="A62" s="36"/>
      <c r="B62" s="36"/>
      <c r="C62" s="36"/>
      <c r="D62" s="36"/>
      <c r="E62" s="36"/>
      <c r="F62" s="36"/>
      <c r="G62" s="36"/>
    </row>
  </sheetData>
  <mergeCells count="19">
    <mergeCell ref="A12:A31"/>
    <mergeCell ref="C12:C16"/>
    <mergeCell ref="C17:C21"/>
    <mergeCell ref="C22:C26"/>
    <mergeCell ref="C27:C31"/>
    <mergeCell ref="A5:G5"/>
    <mergeCell ref="A6:C6"/>
    <mergeCell ref="A7:C7"/>
    <mergeCell ref="A11:C11"/>
    <mergeCell ref="A8:C8"/>
    <mergeCell ref="A10:C10"/>
    <mergeCell ref="A9:C9"/>
    <mergeCell ref="A34:C34"/>
    <mergeCell ref="A36:G36"/>
    <mergeCell ref="A32:C32"/>
    <mergeCell ref="A40:G40"/>
    <mergeCell ref="A42:G42"/>
    <mergeCell ref="A38:G38"/>
    <mergeCell ref="A33:C33"/>
  </mergeCells>
  <phoneticPr fontId="1"/>
  <printOptions horizontalCentered="1"/>
  <pageMargins left="0" right="0" top="0" bottom="0" header="0.31496062992125984" footer="0.31496062992125984"/>
  <pageSetup paperSize="9" scale="8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63A8-1E52-4AA6-954D-7B8AA1DDA88F}">
  <dimension ref="B2:F8"/>
  <sheetViews>
    <sheetView workbookViewId="0">
      <selection activeCell="D5" sqref="D5"/>
    </sheetView>
  </sheetViews>
  <sheetFormatPr defaultColWidth="3.125" defaultRowHeight="18.75"/>
  <cols>
    <col min="1" max="1" width="3.125" style="69"/>
    <col min="2" max="3" width="19.25" style="69" bestFit="1" customWidth="1"/>
    <col min="4" max="4" width="9" style="69" bestFit="1" customWidth="1"/>
    <col min="5" max="5" width="3.125" style="69"/>
    <col min="6" max="6" width="17.25" style="69" bestFit="1" customWidth="1"/>
    <col min="7" max="16384" width="3.125" style="69"/>
  </cols>
  <sheetData>
    <row r="2" spans="2:6">
      <c r="B2" s="67"/>
      <c r="C2" s="68" t="s">
        <v>49</v>
      </c>
      <c r="D2" s="68" t="s">
        <v>50</v>
      </c>
      <c r="F2" s="70" t="s">
        <v>51</v>
      </c>
    </row>
    <row r="3" spans="2:6">
      <c r="B3" s="68" t="s">
        <v>52</v>
      </c>
      <c r="C3" s="68" t="s">
        <v>53</v>
      </c>
      <c r="D3" s="71"/>
      <c r="F3" s="75" t="s">
        <v>69</v>
      </c>
    </row>
    <row r="4" spans="2:6">
      <c r="B4" s="68" t="s">
        <v>54</v>
      </c>
      <c r="C4" s="68" t="s">
        <v>53</v>
      </c>
      <c r="D4" s="71"/>
    </row>
    <row r="5" spans="2:6">
      <c r="B5" s="68" t="s">
        <v>55</v>
      </c>
      <c r="C5" s="68" t="s">
        <v>53</v>
      </c>
      <c r="D5" s="71"/>
    </row>
    <row r="7" spans="2:6">
      <c r="B7" s="68" t="s">
        <v>56</v>
      </c>
      <c r="C7" s="68" t="s">
        <v>57</v>
      </c>
      <c r="D7" s="68" t="s">
        <v>58</v>
      </c>
      <c r="F7" s="68" t="s">
        <v>59</v>
      </c>
    </row>
    <row r="8" spans="2:6">
      <c r="B8" s="72">
        <f>本部会費設定!H6</f>
        <v>0</v>
      </c>
      <c r="C8" s="72">
        <v>43000</v>
      </c>
      <c r="D8" s="72">
        <f>SUM(B8:C8)</f>
        <v>43000</v>
      </c>
      <c r="F8" s="72">
        <f>地方支部会費設定!C13</f>
        <v>10800</v>
      </c>
    </row>
  </sheetData>
  <phoneticPr fontId="1"/>
  <dataValidations count="1">
    <dataValidation type="list" allowBlank="1" showInputMessage="1" showErrorMessage="1" sqref="F3" xr:uid="{1D347D10-A5DA-400A-941E-53B3F142A9EE}">
      <formula1>"▼プルダウン,北海道地方支部,東北地方支部,関東地方支部,中部地方支部,関西地方支部,中国四国地方支部,九州地方支部"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98BC-7453-4EBA-B125-B076B0562564}">
  <dimension ref="A2:H6"/>
  <sheetViews>
    <sheetView workbookViewId="0">
      <selection activeCell="D3" sqref="D3"/>
    </sheetView>
  </sheetViews>
  <sheetFormatPr defaultColWidth="3.125" defaultRowHeight="18.75"/>
  <cols>
    <col min="1" max="16384" width="3.125" style="69"/>
  </cols>
  <sheetData>
    <row r="2" spans="1:8">
      <c r="A2" s="68" t="s">
        <v>52</v>
      </c>
      <c r="B2" s="69">
        <f>入力欄!D3</f>
        <v>0</v>
      </c>
      <c r="C2" s="69">
        <f>(ROUNDUP(B2+B3/2,-2))</f>
        <v>0</v>
      </c>
      <c r="D2" s="69">
        <f>IF(100&gt;C2/10,(C2/100)*3000,30000)</f>
        <v>0</v>
      </c>
      <c r="E2" s="69">
        <f>IF(1000&gt;C2/10,(C2/10-100)/10*1830,164700)</f>
        <v>-18300</v>
      </c>
      <c r="F2" s="69">
        <f>IF(10000&gt;C2/10,(C2/100-100)*910,819000)</f>
        <v>-91000</v>
      </c>
      <c r="G2" s="69">
        <f>IF(C2&gt;100000,(C2/100-1000)*330,0)</f>
        <v>0</v>
      </c>
      <c r="H2" s="69">
        <f>SUMIF(D2:G2,"&gt;0",D2:G2)</f>
        <v>0</v>
      </c>
    </row>
    <row r="3" spans="1:8">
      <c r="A3" s="68" t="s">
        <v>54</v>
      </c>
      <c r="B3" s="69">
        <f>入力欄!D4</f>
        <v>0</v>
      </c>
    </row>
    <row r="4" spans="1:8">
      <c r="A4" s="68" t="s">
        <v>55</v>
      </c>
      <c r="B4" s="69">
        <f>入力欄!D5</f>
        <v>0</v>
      </c>
      <c r="C4" s="69">
        <f>ROUNDUP(B4,-2)</f>
        <v>0</v>
      </c>
      <c r="D4" s="69">
        <f>IF(100&gt;C4/10,(C4/100)*1500,15000)</f>
        <v>0</v>
      </c>
      <c r="E4" s="69">
        <f>IF(1000&gt;C4/10,(C4/10-100)/10*915,82350)</f>
        <v>-9150</v>
      </c>
      <c r="F4" s="69">
        <f>IF(10000&gt;C4/10,(C4/100-100)*455,409500)</f>
        <v>-45500</v>
      </c>
      <c r="G4" s="69">
        <f>IF(C4&gt;100000,(C4/100-1000)*165,0)</f>
        <v>0</v>
      </c>
      <c r="H4" s="69">
        <f t="shared" ref="H4" si="0">SUMIF(D4:G4,"&gt;0",D4:G4)</f>
        <v>0</v>
      </c>
    </row>
    <row r="5" spans="1:8">
      <c r="H5" s="69">
        <f>SUM(H2:H4)</f>
        <v>0</v>
      </c>
    </row>
    <row r="6" spans="1:8">
      <c r="H6" s="69">
        <f>ROUNDDOWN(H5,-1)</f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8489B-771C-49AA-AEB1-0BF798637F72}">
  <dimension ref="C2:E13"/>
  <sheetViews>
    <sheetView workbookViewId="0">
      <selection activeCell="D3" sqref="D3"/>
    </sheetView>
  </sheetViews>
  <sheetFormatPr defaultColWidth="3.125" defaultRowHeight="18.75"/>
  <cols>
    <col min="1" max="2" width="3.125" style="69"/>
    <col min="3" max="3" width="17.25" style="69" bestFit="1" customWidth="1"/>
    <col min="4" max="4" width="9" style="69" bestFit="1" customWidth="1"/>
    <col min="5" max="5" width="7" style="69" bestFit="1" customWidth="1"/>
    <col min="6" max="16384" width="3.125" style="69"/>
  </cols>
  <sheetData>
    <row r="2" spans="3:5">
      <c r="D2" s="69" t="s">
        <v>60</v>
      </c>
    </row>
    <row r="3" spans="3:5">
      <c r="C3" s="69" t="s">
        <v>61</v>
      </c>
      <c r="D3" s="73">
        <v>0.25</v>
      </c>
      <c r="E3" s="74">
        <f>ROUNDUP(入力欄!D8*D3,-2)</f>
        <v>10800</v>
      </c>
    </row>
    <row r="4" spans="3:5">
      <c r="C4" s="69" t="s">
        <v>62</v>
      </c>
      <c r="D4" s="73">
        <v>0.45</v>
      </c>
      <c r="E4" s="74">
        <f>ROUNDDOWN(入力欄!D8*D4,-2)</f>
        <v>19300</v>
      </c>
    </row>
    <row r="5" spans="3:5">
      <c r="C5" s="69" t="s">
        <v>63</v>
      </c>
      <c r="D5" s="73">
        <v>0.2</v>
      </c>
      <c r="E5" s="74">
        <f>ROUNDDOWN(入力欄!D8*D5,-1)</f>
        <v>8600</v>
      </c>
    </row>
    <row r="6" spans="3:5">
      <c r="C6" s="69" t="s">
        <v>64</v>
      </c>
      <c r="D6" s="73">
        <v>0.25700000000000001</v>
      </c>
      <c r="E6" s="74">
        <f>ROUNDDOWN(入力欄!D8*D6,-1)</f>
        <v>11050</v>
      </c>
    </row>
    <row r="7" spans="3:5">
      <c r="C7" s="69" t="s">
        <v>65</v>
      </c>
      <c r="D7" s="73">
        <v>0.15</v>
      </c>
      <c r="E7" s="74">
        <f>ROUNDDOWN(入力欄!D8*D7,-1)</f>
        <v>6450</v>
      </c>
    </row>
    <row r="8" spans="3:5">
      <c r="C8" s="69" t="s">
        <v>66</v>
      </c>
      <c r="D8" s="73">
        <v>0.25</v>
      </c>
      <c r="E8" s="74">
        <f>ROUNDDOWN(入力欄!D8*D8,-1)</f>
        <v>10750</v>
      </c>
    </row>
    <row r="9" spans="3:5">
      <c r="C9" s="69" t="s">
        <v>67</v>
      </c>
      <c r="D9" s="73">
        <v>0.25</v>
      </c>
      <c r="E9" s="74">
        <f>ROUNDDOWN(入力欄!D8*D9,-1)</f>
        <v>10750</v>
      </c>
    </row>
    <row r="11" spans="3:5">
      <c r="C11" s="69" t="s">
        <v>68</v>
      </c>
    </row>
    <row r="13" spans="3:5">
      <c r="C13" s="69">
        <f>VLOOKUP(入力欄!F3,C3:E9,3,FALSE)</f>
        <v>10800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ⅰ 水道事業(末端給水)、ⅱ 用水供給事業の場合</vt:lpstr>
      <vt:lpstr>ⅲ 分水を行っている場合</vt:lpstr>
      <vt:lpstr>入力欄</vt:lpstr>
      <vt:lpstr>本部会費設定</vt:lpstr>
      <vt:lpstr>地方支部会費設定</vt:lpstr>
      <vt:lpstr>'ⅲ 分水を行っている場合'!Print_Area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soumu-04</dc:creator>
  <cp:lastModifiedBy>soumu-04</cp:lastModifiedBy>
  <cp:lastPrinted>2022-03-18T05:25:46Z</cp:lastPrinted>
  <dcterms:created xsi:type="dcterms:W3CDTF">2022-01-21T05:33:45Z</dcterms:created>
  <dcterms:modified xsi:type="dcterms:W3CDTF">2022-03-18T07:07:15Z</dcterms:modified>
</cp:coreProperties>
</file>